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 Johnson\Documents\ARES Coaching Inc - Kerri Herrity\Website and Web Documents\Documents\"/>
    </mc:Choice>
  </mc:AlternateContent>
  <xr:revisionPtr revIDLastSave="0" documentId="13_ncr:1_{E3060925-DA18-400D-A7E9-94F5A373BB22}" xr6:coauthVersionLast="40" xr6:coauthVersionMax="40" xr10:uidLastSave="{00000000-0000-0000-0000-000000000000}"/>
  <bookViews>
    <workbookView xWindow="0" yWindow="0" windowWidth="15345" windowHeight="6705" firstSheet="1" activeTab="2" xr2:uid="{C67030C2-1E28-4E65-966D-6DDB11341091}"/>
  </bookViews>
  <sheets>
    <sheet name="Economic Model Individual Agent" sheetId="1" r:id="rId1"/>
    <sheet name="Economic Model Lead List Agent" sheetId="2" r:id="rId2"/>
    <sheet name="Economic Model Lead Buyer Agen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3" l="1"/>
  <c r="D14" i="3"/>
  <c r="D11" i="3"/>
  <c r="B16" i="2"/>
  <c r="D14" i="2"/>
  <c r="D11" i="2"/>
  <c r="B16" i="1"/>
  <c r="D14" i="1"/>
  <c r="D11" i="1"/>
  <c r="B14" i="3"/>
  <c r="B6" i="3"/>
  <c r="B5" i="3"/>
  <c r="B15" i="3" s="1"/>
  <c r="B6" i="2"/>
  <c r="B14" i="2"/>
  <c r="B5" i="2"/>
  <c r="D12" i="2" s="1"/>
  <c r="B14" i="1"/>
  <c r="B6" i="1"/>
  <c r="B5" i="1"/>
  <c r="B7" i="1" s="1"/>
  <c r="B9" i="1" s="1"/>
  <c r="B10" i="1" s="1"/>
  <c r="B11" i="1" s="1"/>
  <c r="B12" i="1" s="1"/>
  <c r="B15" i="2" l="1"/>
  <c r="B7" i="2"/>
  <c r="B9" i="2" s="1"/>
  <c r="B10" i="2" s="1"/>
  <c r="B11" i="2" s="1"/>
  <c r="F8" i="1"/>
  <c r="D12" i="3"/>
  <c r="B7" i="3"/>
  <c r="B9" i="3" s="1"/>
  <c r="B10" i="3" s="1"/>
  <c r="B11" i="3" s="1"/>
  <c r="D12" i="1"/>
  <c r="B17" i="3"/>
  <c r="B17" i="2"/>
  <c r="B15" i="1"/>
  <c r="B17" i="1" s="1"/>
  <c r="B18" i="1" s="1"/>
  <c r="B19" i="1" s="1"/>
  <c r="B12" i="2" l="1"/>
  <c r="F8" i="2"/>
  <c r="B20" i="1"/>
  <c r="F16" i="1"/>
  <c r="F4" i="1"/>
  <c r="F5" i="1" s="1"/>
  <c r="F6" i="1" s="1"/>
  <c r="F9" i="1"/>
  <c r="F10" i="1" s="1"/>
  <c r="B12" i="3"/>
  <c r="F8" i="3"/>
  <c r="B18" i="3"/>
  <c r="B19" i="3" s="1"/>
  <c r="D13" i="3"/>
  <c r="B18" i="2"/>
  <c r="B19" i="2" s="1"/>
  <c r="D13" i="2"/>
  <c r="D13" i="1"/>
  <c r="F17" i="1" l="1"/>
  <c r="F18" i="1" s="1"/>
  <c r="F12" i="1"/>
  <c r="F13" i="1" s="1"/>
  <c r="F14" i="1" s="1"/>
  <c r="B20" i="2"/>
  <c r="F16" i="2"/>
  <c r="F9" i="2"/>
  <c r="F10" i="2" s="1"/>
  <c r="F4" i="2"/>
  <c r="F5" i="2" s="1"/>
  <c r="F6" i="2" s="1"/>
  <c r="B20" i="3"/>
  <c r="F16" i="3"/>
  <c r="F9" i="3"/>
  <c r="F10" i="3" s="1"/>
  <c r="F4" i="3"/>
  <c r="F5" i="3" s="1"/>
  <c r="F6" i="3" s="1"/>
  <c r="F17" i="2" l="1"/>
  <c r="F18" i="2" s="1"/>
  <c r="F12" i="2"/>
  <c r="F13" i="2" s="1"/>
  <c r="F14" i="2" s="1"/>
  <c r="F17" i="3"/>
  <c r="F18" i="3" s="1"/>
  <c r="F12" i="3"/>
  <c r="F13" i="3" s="1"/>
  <c r="F14" i="3" s="1"/>
</calcChain>
</file>

<file path=xl/sharedStrings.xml><?xml version="1.0" encoding="utf-8"?>
<sst xmlns="http://schemas.openxmlformats.org/spreadsheetml/2006/main" count="124" uniqueCount="45">
  <si>
    <t>Enter Total Gross Commission Income Desired in One Year:</t>
  </si>
  <si>
    <t>Total Volume Required to Achieve GCI</t>
  </si>
  <si>
    <t>Revenue To Come from Sellers</t>
  </si>
  <si>
    <t>Revenue to Come from Buyers</t>
  </si>
  <si>
    <t>Total Volume sold through Listings</t>
  </si>
  <si>
    <t>Total Volume sold through Buyers</t>
  </si>
  <si>
    <t>Average Sales Price</t>
  </si>
  <si>
    <t>Total Listings that Need to Be Taken</t>
  </si>
  <si>
    <t>Total Listing Appointments to Go on in a Year</t>
  </si>
  <si>
    <t>Total Listing Appointments to Go on In a Month</t>
  </si>
  <si>
    <t xml:space="preserve"> </t>
  </si>
  <si>
    <t>Enter Your Average Sales Price (industry SWFL $350,000)</t>
  </si>
  <si>
    <t>Total Buyers You Need to Close</t>
  </si>
  <si>
    <t>Total Listings You Need to Sell &amp; Close</t>
  </si>
  <si>
    <t>Total Buyer Loyalty Agreements that Need to Be Taken</t>
  </si>
  <si>
    <t>Total Buyer Appointments to Go on in a Year</t>
  </si>
  <si>
    <t>4 Models of a Business Plan</t>
  </si>
  <si>
    <t>Economic Model Auto Calculator</t>
  </si>
  <si>
    <t>Individual Agent = Business Mix is 50% Listings and 50% Buyers</t>
  </si>
  <si>
    <t>Lead Buyer Agent = Business Mix is 30% Listings; 70% Buyers</t>
  </si>
  <si>
    <t>GCI =</t>
  </si>
  <si>
    <t>Total Volume =</t>
  </si>
  <si>
    <t xml:space="preserve"># of Transactions = </t>
  </si>
  <si>
    <t xml:space="preserve">Average Price = </t>
  </si>
  <si>
    <t>Economic Model Auto Calculator with Lead Generation</t>
  </si>
  <si>
    <t>*Note:  A Seller is a FSBO, TERM or EXP; a Buyer is a LEAD doing biz in 6-12 mo.</t>
  </si>
  <si>
    <t># of Attempts to Buyers per Month</t>
  </si>
  <si>
    <t># of CONTACTS with Sellers per Month</t>
  </si>
  <si>
    <t># of CONTACTS with Sellers per Year</t>
  </si>
  <si>
    <t># of Attempts to Sellers per Year</t>
  </si>
  <si>
    <t># of Attempts to Sellers per Month</t>
  </si>
  <si>
    <t># of Attempts to Sellers per Week</t>
  </si>
  <si>
    <t># of CONTACTS with Sellers per Week</t>
  </si>
  <si>
    <t># of Attempts to Buyers per Year</t>
  </si>
  <si>
    <t># of Attempts to Buyers per Week</t>
  </si>
  <si>
    <t># of CONTACTS with Buyers per Year</t>
  </si>
  <si>
    <t># of CONTACTS with Buyers per Month</t>
  </si>
  <si>
    <t># of CONTACTS with Buyers per Week</t>
  </si>
  <si>
    <t>We divide listings by 9 months in the year so they have time to sell &amp; close.</t>
  </si>
  <si>
    <t>Lead Listing Agent = Business Mix is 70% Listings and 30% Buyers</t>
  </si>
  <si>
    <t>Lead Buyer Agent = Business Mix is 30% Listings and 70% Buyers</t>
  </si>
  <si>
    <t>Lead Listing Agent = Business Mix is 70% Listings; 30% Buyers</t>
  </si>
  <si>
    <t>Total Buyer Appointments to Go on In a Month</t>
  </si>
  <si>
    <t>DIRECTIONS:  Fill in the Yellow Categories ONLY - All others will AUTO Calculate</t>
  </si>
  <si>
    <t>Copyright ARES, Inc. 2014- 2019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</si>
</sst>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0" fillId="4" borderId="1" xfId="0" applyFill="1" applyBorder="1"/>
    <xf numFmtId="0" fontId="0" fillId="4" borderId="2" xfId="0" applyFill="1" applyBorder="1"/>
    <xf numFmtId="0" fontId="1" fillId="0" borderId="3" xfId="0" applyFont="1" applyBorder="1"/>
    <xf numFmtId="0" fontId="1" fillId="0" borderId="5" xfId="0" applyFont="1" applyBorder="1"/>
    <xf numFmtId="164" fontId="0" fillId="2" borderId="7" xfId="0" applyNumberFormat="1" applyFill="1" applyBorder="1"/>
    <xf numFmtId="164" fontId="0" fillId="3" borderId="8" xfId="0" applyNumberFormat="1" applyFill="1" applyBorder="1"/>
    <xf numFmtId="164" fontId="0" fillId="2" borderId="8" xfId="0" applyNumberFormat="1" applyFill="1" applyBorder="1"/>
    <xf numFmtId="2" fontId="0" fillId="3" borderId="8" xfId="0" applyNumberFormat="1" applyFill="1" applyBorder="1"/>
    <xf numFmtId="0" fontId="0" fillId="0" borderId="8" xfId="0" applyBorder="1"/>
    <xf numFmtId="164" fontId="0" fillId="4" borderId="8" xfId="0" applyNumberFormat="1" applyFill="1" applyBorder="1"/>
    <xf numFmtId="2" fontId="0" fillId="4" borderId="8" xfId="0" applyNumberFormat="1" applyFill="1" applyBorder="1"/>
    <xf numFmtId="2" fontId="0" fillId="4" borderId="9" xfId="0" applyNumberFormat="1" applyFill="1" applyBorder="1"/>
    <xf numFmtId="0" fontId="1" fillId="0" borderId="10" xfId="0" applyFont="1" applyBorder="1"/>
    <xf numFmtId="0" fontId="1" fillId="0" borderId="11" xfId="0" applyFont="1" applyBorder="1"/>
    <xf numFmtId="0" fontId="0" fillId="0" borderId="4" xfId="0" applyBorder="1"/>
    <xf numFmtId="0" fontId="0" fillId="0" borderId="6" xfId="0" applyBorder="1"/>
    <xf numFmtId="0" fontId="0" fillId="0" borderId="11" xfId="0" applyBorder="1"/>
    <xf numFmtId="0" fontId="2" fillId="4" borderId="12" xfId="0" applyFont="1" applyFill="1" applyBorder="1"/>
    <xf numFmtId="0" fontId="2" fillId="4" borderId="5" xfId="0" applyFont="1" applyFill="1" applyBorder="1"/>
    <xf numFmtId="0" fontId="2" fillId="4" borderId="0" xfId="0" applyFont="1" applyFill="1" applyBorder="1"/>
    <xf numFmtId="0" fontId="2" fillId="4" borderId="6" xfId="0" applyFont="1" applyFill="1" applyBorder="1"/>
    <xf numFmtId="0" fontId="2" fillId="4" borderId="13" xfId="0" applyFont="1" applyFill="1" applyBorder="1"/>
    <xf numFmtId="0" fontId="2" fillId="4" borderId="11" xfId="0" applyFont="1" applyFill="1" applyBorder="1"/>
    <xf numFmtId="164" fontId="3" fillId="4" borderId="6" xfId="0" applyNumberFormat="1" applyFont="1" applyFill="1" applyBorder="1"/>
    <xf numFmtId="2" fontId="3" fillId="4" borderId="6" xfId="0" applyNumberFormat="1" applyFont="1" applyFill="1" applyBorder="1"/>
    <xf numFmtId="0" fontId="3" fillId="4" borderId="0" xfId="0" applyFont="1" applyFill="1" applyBorder="1" applyAlignment="1">
      <alignment horizontal="center"/>
    </xf>
    <xf numFmtId="164" fontId="3" fillId="4" borderId="0" xfId="0" applyNumberFormat="1" applyFont="1" applyFill="1" applyBorder="1"/>
    <xf numFmtId="2" fontId="3" fillId="4" borderId="0" xfId="0" applyNumberFormat="1" applyFont="1" applyFill="1" applyBorder="1"/>
    <xf numFmtId="0" fontId="1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4" xfId="0" applyFill="1" applyBorder="1"/>
    <xf numFmtId="164" fontId="0" fillId="2" borderId="6" xfId="0" applyNumberFormat="1" applyFill="1" applyBorder="1"/>
    <xf numFmtId="0" fontId="0" fillId="3" borderId="4" xfId="0" applyFill="1" applyBorder="1"/>
    <xf numFmtId="164" fontId="0" fillId="3" borderId="6" xfId="0" applyNumberFormat="1" applyFill="1" applyBorder="1"/>
    <xf numFmtId="2" fontId="0" fillId="3" borderId="6" xfId="0" applyNumberFormat="1" applyFill="1" applyBorder="1"/>
    <xf numFmtId="0" fontId="0" fillId="4" borderId="4" xfId="0" applyFill="1" applyBorder="1"/>
    <xf numFmtId="164" fontId="0" fillId="4" borderId="6" xfId="0" applyNumberFormat="1" applyFill="1" applyBorder="1"/>
    <xf numFmtId="2" fontId="0" fillId="4" borderId="6" xfId="0" applyNumberFormat="1" applyFill="1" applyBorder="1"/>
    <xf numFmtId="0" fontId="0" fillId="4" borderId="10" xfId="0" applyFill="1" applyBorder="1"/>
    <xf numFmtId="2" fontId="0" fillId="4" borderId="11" xfId="0" applyNumberFormat="1" applyFill="1" applyBorder="1"/>
    <xf numFmtId="0" fontId="0" fillId="0" borderId="0" xfId="0" applyAlignment="1">
      <alignment horizontal="left"/>
    </xf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12</xdr:row>
      <xdr:rowOff>82550</xdr:rowOff>
    </xdr:from>
    <xdr:to>
      <xdr:col>2</xdr:col>
      <xdr:colOff>0</xdr:colOff>
      <xdr:row>12</xdr:row>
      <xdr:rowOff>107950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28DA410-262C-4756-9DAE-22F16FE05EAA}"/>
            </a:ext>
          </a:extLst>
        </xdr:cNvPr>
        <xdr:cNvCxnSpPr/>
      </xdr:nvCxnSpPr>
      <xdr:spPr>
        <a:xfrm flipV="1">
          <a:off x="6350" y="2444750"/>
          <a:ext cx="5435600" cy="25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39688</xdr:colOff>
      <xdr:row>10</xdr:row>
      <xdr:rowOff>80963</xdr:rowOff>
    </xdr:from>
    <xdr:to>
      <xdr:col>6</xdr:col>
      <xdr:colOff>0</xdr:colOff>
      <xdr:row>10</xdr:row>
      <xdr:rowOff>95250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8DDC2E36-2B92-40D6-8EFB-9B1C0294C698}"/>
            </a:ext>
          </a:extLst>
        </xdr:cNvPr>
        <xdr:cNvCxnSpPr/>
      </xdr:nvCxnSpPr>
      <xdr:spPr>
        <a:xfrm>
          <a:off x="7659688" y="2081213"/>
          <a:ext cx="5334000" cy="142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54430</xdr:colOff>
      <xdr:row>22</xdr:row>
      <xdr:rowOff>68036</xdr:rowOff>
    </xdr:from>
    <xdr:to>
      <xdr:col>0</xdr:col>
      <xdr:colOff>3986893</xdr:colOff>
      <xdr:row>32</xdr:row>
      <xdr:rowOff>163286</xdr:rowOff>
    </xdr:to>
    <xdr:pic>
      <xdr:nvPicPr>
        <xdr:cNvPr id="6" name="Graphic 34">
          <a:extLst>
            <a:ext uri="{FF2B5EF4-FFF2-40B4-BE49-F238E27FC236}">
              <a16:creationId xmlns:a16="http://schemas.microsoft.com/office/drawing/2014/main" id="{45C8891B-64FC-43D7-AAE7-3DB83E3EA51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4430" y="4517572"/>
          <a:ext cx="3932463" cy="2000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12</xdr:row>
      <xdr:rowOff>88900</xdr:rowOff>
    </xdr:from>
    <xdr:to>
      <xdr:col>2</xdr:col>
      <xdr:colOff>12700</xdr:colOff>
      <xdr:row>12</xdr:row>
      <xdr:rowOff>101600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093A2C3-9C25-4202-A196-152678BF4323}"/>
            </a:ext>
          </a:extLst>
        </xdr:cNvPr>
        <xdr:cNvCxnSpPr/>
      </xdr:nvCxnSpPr>
      <xdr:spPr>
        <a:xfrm flipV="1">
          <a:off x="12700" y="2482850"/>
          <a:ext cx="4292600" cy="1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39688</xdr:colOff>
      <xdr:row>10</xdr:row>
      <xdr:rowOff>80963</xdr:rowOff>
    </xdr:from>
    <xdr:to>
      <xdr:col>6</xdr:col>
      <xdr:colOff>0</xdr:colOff>
      <xdr:row>10</xdr:row>
      <xdr:rowOff>95250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4861F68-8285-4C38-80B5-DCAB4600FC0C}"/>
            </a:ext>
          </a:extLst>
        </xdr:cNvPr>
        <xdr:cNvCxnSpPr/>
      </xdr:nvCxnSpPr>
      <xdr:spPr>
        <a:xfrm>
          <a:off x="7666038" y="2093913"/>
          <a:ext cx="5332412" cy="142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68035</xdr:colOff>
      <xdr:row>22</xdr:row>
      <xdr:rowOff>81643</xdr:rowOff>
    </xdr:from>
    <xdr:to>
      <xdr:col>0</xdr:col>
      <xdr:colOff>4000498</xdr:colOff>
      <xdr:row>32</xdr:row>
      <xdr:rowOff>176893</xdr:rowOff>
    </xdr:to>
    <xdr:pic>
      <xdr:nvPicPr>
        <xdr:cNvPr id="7" name="Graphic 34">
          <a:extLst>
            <a:ext uri="{FF2B5EF4-FFF2-40B4-BE49-F238E27FC236}">
              <a16:creationId xmlns:a16="http://schemas.microsoft.com/office/drawing/2014/main" id="{BB862021-35E2-42B2-BDAA-CE9D3EDD4D3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8035" y="4531179"/>
          <a:ext cx="3932463" cy="2000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12</xdr:row>
      <xdr:rowOff>95250</xdr:rowOff>
    </xdr:from>
    <xdr:to>
      <xdr:col>1</xdr:col>
      <xdr:colOff>660400</xdr:colOff>
      <xdr:row>12</xdr:row>
      <xdr:rowOff>101600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DD7D3D0-1894-42E6-A8A4-537D96CCC3B8}"/>
            </a:ext>
          </a:extLst>
        </xdr:cNvPr>
        <xdr:cNvCxnSpPr/>
      </xdr:nvCxnSpPr>
      <xdr:spPr>
        <a:xfrm flipV="1">
          <a:off x="31750" y="2489200"/>
          <a:ext cx="5207000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39688</xdr:colOff>
      <xdr:row>10</xdr:row>
      <xdr:rowOff>80963</xdr:rowOff>
    </xdr:from>
    <xdr:to>
      <xdr:col>6</xdr:col>
      <xdr:colOff>0</xdr:colOff>
      <xdr:row>10</xdr:row>
      <xdr:rowOff>95250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470C8E46-23A5-4EC9-B45F-5AA3CE62C8D4}"/>
            </a:ext>
          </a:extLst>
        </xdr:cNvPr>
        <xdr:cNvCxnSpPr/>
      </xdr:nvCxnSpPr>
      <xdr:spPr>
        <a:xfrm>
          <a:off x="7456488" y="2093913"/>
          <a:ext cx="5268912" cy="142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81644</xdr:colOff>
      <xdr:row>23</xdr:row>
      <xdr:rowOff>54430</xdr:rowOff>
    </xdr:from>
    <xdr:to>
      <xdr:col>0</xdr:col>
      <xdr:colOff>4014107</xdr:colOff>
      <xdr:row>33</xdr:row>
      <xdr:rowOff>149680</xdr:rowOff>
    </xdr:to>
    <xdr:pic>
      <xdr:nvPicPr>
        <xdr:cNvPr id="7" name="Graphic 34">
          <a:extLst>
            <a:ext uri="{FF2B5EF4-FFF2-40B4-BE49-F238E27FC236}">
              <a16:creationId xmlns:a16="http://schemas.microsoft.com/office/drawing/2014/main" id="{EAF84EBA-DB1F-45CF-A946-8F6173667D6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1644" y="4694466"/>
          <a:ext cx="3932463" cy="2000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387B5-9E45-49AA-ADB8-B261F90DB421}">
  <sheetPr>
    <pageSetUpPr fitToPage="1"/>
  </sheetPr>
  <dimension ref="A1:G22"/>
  <sheetViews>
    <sheetView showGridLines="0" zoomScale="70" zoomScaleNormal="70" workbookViewId="0">
      <selection activeCell="A22" sqref="A22"/>
    </sheetView>
  </sheetViews>
  <sheetFormatPr defaultRowHeight="15" x14ac:dyDescent="0.25"/>
  <cols>
    <col min="1" max="1" width="68.140625" bestFit="1" customWidth="1"/>
    <col min="2" max="2" width="12" bestFit="1" customWidth="1"/>
    <col min="3" max="3" width="18.5703125" bestFit="1" customWidth="1"/>
    <col min="4" max="4" width="30.140625" customWidth="1"/>
    <col min="5" max="5" width="68.140625" bestFit="1" customWidth="1"/>
  </cols>
  <sheetData>
    <row r="1" spans="1:7" ht="18.75" x14ac:dyDescent="0.3">
      <c r="A1" s="7" t="s">
        <v>16</v>
      </c>
      <c r="B1" s="8"/>
      <c r="C1" t="s">
        <v>43</v>
      </c>
    </row>
    <row r="2" spans="1:7" ht="19.5" thickBot="1" x14ac:dyDescent="0.35">
      <c r="A2" s="17" t="s">
        <v>24</v>
      </c>
      <c r="B2" s="18"/>
    </row>
    <row r="3" spans="1:7" ht="19.5" thickBot="1" x14ac:dyDescent="0.35">
      <c r="A3" s="17" t="s">
        <v>18</v>
      </c>
      <c r="B3" s="18"/>
      <c r="E3" s="33" t="s">
        <v>18</v>
      </c>
      <c r="F3" s="34"/>
    </row>
    <row r="4" spans="1:7" x14ac:dyDescent="0.25">
      <c r="A4" s="2" t="s">
        <v>0</v>
      </c>
      <c r="B4" s="9">
        <v>500000</v>
      </c>
      <c r="E4" s="35" t="s">
        <v>29</v>
      </c>
      <c r="F4" s="20">
        <f>SUM(F8*13)</f>
        <v>4965.2777777777783</v>
      </c>
      <c r="G4" t="s">
        <v>10</v>
      </c>
    </row>
    <row r="5" spans="1:7" x14ac:dyDescent="0.25">
      <c r="A5" s="3" t="s">
        <v>1</v>
      </c>
      <c r="B5" s="10">
        <f>SUM(B4/0.03)</f>
        <v>16666666.666666668</v>
      </c>
      <c r="E5" s="36" t="s">
        <v>30</v>
      </c>
      <c r="F5" s="20">
        <f>SUM(F4/9)</f>
        <v>551.69753086419757</v>
      </c>
    </row>
    <row r="6" spans="1:7" x14ac:dyDescent="0.25">
      <c r="A6" s="3" t="s">
        <v>2</v>
      </c>
      <c r="B6" s="10">
        <f>SUM(B4/2)</f>
        <v>250000</v>
      </c>
      <c r="E6" s="36" t="s">
        <v>31</v>
      </c>
      <c r="F6" s="20">
        <f>SUM(F5/4)</f>
        <v>137.92438271604939</v>
      </c>
    </row>
    <row r="7" spans="1:7" x14ac:dyDescent="0.25">
      <c r="A7" s="3" t="s">
        <v>4</v>
      </c>
      <c r="B7" s="10">
        <f>SUM(B5/2)</f>
        <v>8333333.333333334</v>
      </c>
      <c r="E7" s="36"/>
      <c r="F7" s="20"/>
    </row>
    <row r="8" spans="1:7" x14ac:dyDescent="0.25">
      <c r="A8" s="2" t="s">
        <v>11</v>
      </c>
      <c r="B8" s="11">
        <v>600000</v>
      </c>
      <c r="E8" s="36" t="s">
        <v>28</v>
      </c>
      <c r="F8" s="20">
        <f>SUM(B11*11)</f>
        <v>381.94444444444446</v>
      </c>
    </row>
    <row r="9" spans="1:7" ht="15.75" thickBot="1" x14ac:dyDescent="0.3">
      <c r="A9" s="3" t="s">
        <v>13</v>
      </c>
      <c r="B9" s="12">
        <f>SUM(B7/B8)</f>
        <v>13.888888888888889</v>
      </c>
      <c r="E9" s="36" t="s">
        <v>27</v>
      </c>
      <c r="F9" s="20">
        <f>SUM(F8/9)</f>
        <v>42.438271604938272</v>
      </c>
    </row>
    <row r="10" spans="1:7" x14ac:dyDescent="0.25">
      <c r="A10" s="3" t="s">
        <v>7</v>
      </c>
      <c r="B10" s="12">
        <f>SUM(B9/0.8)</f>
        <v>17.361111111111111</v>
      </c>
      <c r="C10" s="22"/>
      <c r="D10" s="22"/>
      <c r="E10" s="36" t="s">
        <v>32</v>
      </c>
      <c r="F10" s="20">
        <f>SUM(F9/4)</f>
        <v>10.609567901234568</v>
      </c>
    </row>
    <row r="11" spans="1:7" ht="15.75" x14ac:dyDescent="0.25">
      <c r="A11" s="3" t="s">
        <v>8</v>
      </c>
      <c r="B11" s="12">
        <f>SUM(B10*2)</f>
        <v>34.722222222222221</v>
      </c>
      <c r="C11" s="30" t="s">
        <v>20</v>
      </c>
      <c r="D11" s="31">
        <f>SUM(B4+0)</f>
        <v>500000</v>
      </c>
      <c r="E11" s="36"/>
      <c r="F11" s="20"/>
    </row>
    <row r="12" spans="1:7" ht="15.75" x14ac:dyDescent="0.25">
      <c r="A12" s="3" t="s">
        <v>9</v>
      </c>
      <c r="B12" s="12">
        <f>SUM(B11/9)</f>
        <v>3.8580246913580245</v>
      </c>
      <c r="C12" s="30" t="s">
        <v>21</v>
      </c>
      <c r="D12" s="31">
        <f>SUM(B5+0)</f>
        <v>16666666.666666668</v>
      </c>
      <c r="E12" s="36" t="s">
        <v>33</v>
      </c>
      <c r="F12" s="20">
        <f>SUM(F16*13)</f>
        <v>10416.666666666664</v>
      </c>
    </row>
    <row r="13" spans="1:7" ht="15.75" x14ac:dyDescent="0.25">
      <c r="A13" s="4"/>
      <c r="B13" s="13" t="s">
        <v>10</v>
      </c>
      <c r="C13" s="30" t="s">
        <v>22</v>
      </c>
      <c r="D13" s="32">
        <f>SUM(B9+B17)</f>
        <v>27.777777777777779</v>
      </c>
      <c r="E13" s="36" t="s">
        <v>26</v>
      </c>
      <c r="F13" s="20">
        <f>SUM(F12/11)</f>
        <v>946.96969696969677</v>
      </c>
    </row>
    <row r="14" spans="1:7" ht="15.75" x14ac:dyDescent="0.25">
      <c r="A14" s="5" t="s">
        <v>3</v>
      </c>
      <c r="B14" s="14">
        <f>SUM(B4/2)</f>
        <v>250000</v>
      </c>
      <c r="C14" s="30" t="s">
        <v>23</v>
      </c>
      <c r="D14" s="31">
        <f>SUM(B8+0)</f>
        <v>600000</v>
      </c>
      <c r="E14" s="36" t="s">
        <v>34</v>
      </c>
      <c r="F14" s="20">
        <f>SUM(F13/4)</f>
        <v>236.74242424242419</v>
      </c>
    </row>
    <row r="15" spans="1:7" x14ac:dyDescent="0.25">
      <c r="A15" s="5" t="s">
        <v>5</v>
      </c>
      <c r="B15" s="14">
        <f>SUM(B5/2)</f>
        <v>8333333.333333334</v>
      </c>
      <c r="C15" s="24"/>
      <c r="D15" s="24"/>
      <c r="E15" s="36"/>
      <c r="F15" s="20"/>
    </row>
    <row r="16" spans="1:7" ht="15.75" thickBot="1" x14ac:dyDescent="0.3">
      <c r="A16" s="5" t="s">
        <v>6</v>
      </c>
      <c r="B16" s="14">
        <f>SUM(B8+0)</f>
        <v>600000</v>
      </c>
      <c r="C16" s="26"/>
      <c r="D16" s="26"/>
      <c r="E16" s="36" t="s">
        <v>35</v>
      </c>
      <c r="F16" s="20">
        <f>SUM(B19*30)</f>
        <v>801.28205128205116</v>
      </c>
    </row>
    <row r="17" spans="1:6" x14ac:dyDescent="0.25">
      <c r="A17" s="5" t="s">
        <v>12</v>
      </c>
      <c r="B17" s="15">
        <f>SUM(B15/B16)</f>
        <v>13.888888888888889</v>
      </c>
      <c r="E17" s="36" t="s">
        <v>36</v>
      </c>
      <c r="F17" s="20">
        <f>SUM(F16/11)</f>
        <v>72.843822843822835</v>
      </c>
    </row>
    <row r="18" spans="1:6" x14ac:dyDescent="0.25">
      <c r="A18" s="5" t="s">
        <v>14</v>
      </c>
      <c r="B18" s="15">
        <f>SUM(B17/0.65)</f>
        <v>21.367521367521366</v>
      </c>
      <c r="E18" s="36" t="s">
        <v>37</v>
      </c>
      <c r="F18" s="20">
        <f>SUM(F17/4)</f>
        <v>18.210955710955709</v>
      </c>
    </row>
    <row r="19" spans="1:6" x14ac:dyDescent="0.25">
      <c r="A19" s="5" t="s">
        <v>15</v>
      </c>
      <c r="B19" s="15">
        <f>SUM(B18/0.8)</f>
        <v>26.709401709401707</v>
      </c>
      <c r="E19" s="36"/>
      <c r="F19" s="20"/>
    </row>
    <row r="20" spans="1:6" ht="15.75" thickBot="1" x14ac:dyDescent="0.3">
      <c r="A20" s="6" t="s">
        <v>42</v>
      </c>
      <c r="B20" s="16">
        <f>SUM(B19/11)</f>
        <v>2.4281274281274281</v>
      </c>
      <c r="E20" s="37" t="s">
        <v>25</v>
      </c>
      <c r="F20" s="21"/>
    </row>
    <row r="22" spans="1:6" s="50" customFormat="1" ht="22.5" customHeight="1" x14ac:dyDescent="0.25">
      <c r="A22" s="49" t="s">
        <v>44</v>
      </c>
      <c r="E22" s="50" t="s">
        <v>38</v>
      </c>
    </row>
  </sheetData>
  <pageMargins left="0.7" right="0.7" top="0.75" bottom="0.75" header="0.3" footer="0.3"/>
  <pageSetup scale="56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A678C-2C7B-46F1-8805-312360B0AD84}">
  <sheetPr>
    <pageSetUpPr fitToPage="1"/>
  </sheetPr>
  <dimension ref="A1:F22"/>
  <sheetViews>
    <sheetView showGridLines="0" zoomScale="70" zoomScaleNormal="70" workbookViewId="0">
      <selection activeCell="A22" sqref="A22"/>
    </sheetView>
  </sheetViews>
  <sheetFormatPr defaultRowHeight="15" x14ac:dyDescent="0.25"/>
  <cols>
    <col min="1" max="1" width="67.28515625" bestFit="1" customWidth="1"/>
    <col min="2" max="2" width="10.85546875" bestFit="1" customWidth="1"/>
    <col min="3" max="3" width="18.5703125" bestFit="1" customWidth="1"/>
    <col min="4" max="4" width="42.28515625" customWidth="1"/>
    <col min="5" max="5" width="68.140625" bestFit="1" customWidth="1"/>
    <col min="6" max="6" width="7.85546875" bestFit="1" customWidth="1"/>
  </cols>
  <sheetData>
    <row r="1" spans="1:6" ht="18.75" x14ac:dyDescent="0.3">
      <c r="A1" s="1" t="s">
        <v>16</v>
      </c>
      <c r="B1" s="1"/>
      <c r="C1" s="48" t="s">
        <v>43</v>
      </c>
      <c r="D1" s="48"/>
      <c r="E1" s="48"/>
    </row>
    <row r="2" spans="1:6" ht="19.5" thickBot="1" x14ac:dyDescent="0.35">
      <c r="A2" s="1" t="s">
        <v>17</v>
      </c>
      <c r="B2" s="1"/>
    </row>
    <row r="3" spans="1:6" ht="19.5" thickBot="1" x14ac:dyDescent="0.35">
      <c r="A3" s="7" t="s">
        <v>41</v>
      </c>
      <c r="B3" s="8"/>
      <c r="E3" s="33" t="s">
        <v>39</v>
      </c>
      <c r="F3" s="34"/>
    </row>
    <row r="4" spans="1:6" x14ac:dyDescent="0.25">
      <c r="A4" s="38" t="s">
        <v>0</v>
      </c>
      <c r="B4" s="39">
        <v>150000</v>
      </c>
      <c r="E4" s="35" t="s">
        <v>29</v>
      </c>
      <c r="F4" s="20">
        <f>SUM(F8*13)</f>
        <v>3575</v>
      </c>
    </row>
    <row r="5" spans="1:6" x14ac:dyDescent="0.25">
      <c r="A5" s="40" t="s">
        <v>1</v>
      </c>
      <c r="B5" s="41">
        <f>SUM(B4/0.03)</f>
        <v>5000000</v>
      </c>
      <c r="E5" s="36" t="s">
        <v>30</v>
      </c>
      <c r="F5" s="20">
        <f>SUM(F4/9)</f>
        <v>397.22222222222223</v>
      </c>
    </row>
    <row r="6" spans="1:6" x14ac:dyDescent="0.25">
      <c r="A6" s="40" t="s">
        <v>2</v>
      </c>
      <c r="B6" s="41">
        <f>SUM(B4*0.7)</f>
        <v>105000</v>
      </c>
      <c r="E6" s="36" t="s">
        <v>31</v>
      </c>
      <c r="F6" s="20">
        <f>SUM(F5/4)</f>
        <v>99.305555555555557</v>
      </c>
    </row>
    <row r="7" spans="1:6" x14ac:dyDescent="0.25">
      <c r="A7" s="40" t="s">
        <v>4</v>
      </c>
      <c r="B7" s="41">
        <f>SUM(B5*0.7)</f>
        <v>3500000</v>
      </c>
      <c r="E7" s="36"/>
      <c r="F7" s="20"/>
    </row>
    <row r="8" spans="1:6" x14ac:dyDescent="0.25">
      <c r="A8" s="38" t="s">
        <v>11</v>
      </c>
      <c r="B8" s="39">
        <v>350000</v>
      </c>
      <c r="E8" s="36" t="s">
        <v>28</v>
      </c>
      <c r="F8" s="20">
        <f>SUM(B11*11)</f>
        <v>275</v>
      </c>
    </row>
    <row r="9" spans="1:6" ht="15.75" thickBot="1" x14ac:dyDescent="0.3">
      <c r="A9" s="40" t="s">
        <v>13</v>
      </c>
      <c r="B9" s="42">
        <f>SUM(B7/B8)</f>
        <v>10</v>
      </c>
      <c r="E9" s="36" t="s">
        <v>27</v>
      </c>
      <c r="F9" s="20">
        <f>SUM(F8/9)</f>
        <v>30.555555555555557</v>
      </c>
    </row>
    <row r="10" spans="1:6" x14ac:dyDescent="0.25">
      <c r="A10" s="40" t="s">
        <v>7</v>
      </c>
      <c r="B10" s="42">
        <f>SUM(B9/0.8)</f>
        <v>12.5</v>
      </c>
      <c r="C10" s="22"/>
      <c r="D10" s="23"/>
      <c r="E10" s="36" t="s">
        <v>32</v>
      </c>
      <c r="F10" s="20">
        <f>SUM(F9/4)</f>
        <v>7.6388888888888893</v>
      </c>
    </row>
    <row r="11" spans="1:6" ht="15.75" x14ac:dyDescent="0.25">
      <c r="A11" s="40" t="s">
        <v>8</v>
      </c>
      <c r="B11" s="42">
        <f>SUM(B10*2)</f>
        <v>25</v>
      </c>
      <c r="C11" s="30" t="s">
        <v>20</v>
      </c>
      <c r="D11" s="28">
        <f>SUM(B4+0)</f>
        <v>150000</v>
      </c>
      <c r="E11" s="36"/>
      <c r="F11" s="20"/>
    </row>
    <row r="12" spans="1:6" ht="15.75" x14ac:dyDescent="0.25">
      <c r="A12" s="40" t="s">
        <v>9</v>
      </c>
      <c r="B12" s="42">
        <f>SUM(B11/9)</f>
        <v>2.7777777777777777</v>
      </c>
      <c r="C12" s="30" t="s">
        <v>21</v>
      </c>
      <c r="D12" s="28">
        <f>SUM(B5+0)</f>
        <v>5000000</v>
      </c>
      <c r="E12" s="36" t="s">
        <v>33</v>
      </c>
      <c r="F12" s="20">
        <f>SUM(F16*11)</f>
        <v>2719.7802197802193</v>
      </c>
    </row>
    <row r="13" spans="1:6" ht="15.75" x14ac:dyDescent="0.25">
      <c r="A13" s="19"/>
      <c r="B13" s="20" t="s">
        <v>10</v>
      </c>
      <c r="C13" s="30" t="s">
        <v>22</v>
      </c>
      <c r="D13" s="29">
        <f>SUM(B9+B17)</f>
        <v>14.285714285714285</v>
      </c>
      <c r="E13" s="36" t="s">
        <v>26</v>
      </c>
      <c r="F13" s="20">
        <f>SUM(F12/11)</f>
        <v>247.25274725274721</v>
      </c>
    </row>
    <row r="14" spans="1:6" ht="15.75" x14ac:dyDescent="0.25">
      <c r="A14" s="43" t="s">
        <v>3</v>
      </c>
      <c r="B14" s="44">
        <f>SUM(B4*0.3)</f>
        <v>45000</v>
      </c>
      <c r="C14" s="30" t="s">
        <v>23</v>
      </c>
      <c r="D14" s="28">
        <f>SUM(B8+0)</f>
        <v>350000</v>
      </c>
      <c r="E14" s="36" t="s">
        <v>34</v>
      </c>
      <c r="F14" s="20">
        <f>SUM(F13/4)</f>
        <v>61.813186813186803</v>
      </c>
    </row>
    <row r="15" spans="1:6" x14ac:dyDescent="0.25">
      <c r="A15" s="43" t="s">
        <v>5</v>
      </c>
      <c r="B15" s="44">
        <f>SUM(B5*0.3)</f>
        <v>1500000</v>
      </c>
      <c r="C15" s="24"/>
      <c r="D15" s="25"/>
      <c r="E15" s="36"/>
      <c r="F15" s="20"/>
    </row>
    <row r="16" spans="1:6" ht="15.75" thickBot="1" x14ac:dyDescent="0.3">
      <c r="A16" s="43" t="s">
        <v>6</v>
      </c>
      <c r="B16" s="44">
        <f>SUM(B8+0)</f>
        <v>350000</v>
      </c>
      <c r="C16" s="26"/>
      <c r="D16" s="27"/>
      <c r="E16" s="36" t="s">
        <v>35</v>
      </c>
      <c r="F16" s="20">
        <f>SUM(B19*30)</f>
        <v>247.25274725274721</v>
      </c>
    </row>
    <row r="17" spans="1:6" x14ac:dyDescent="0.25">
      <c r="A17" s="43" t="s">
        <v>12</v>
      </c>
      <c r="B17" s="45">
        <f>SUM(B15/B16)</f>
        <v>4.2857142857142856</v>
      </c>
      <c r="E17" s="36" t="s">
        <v>36</v>
      </c>
      <c r="F17" s="20">
        <f>SUM(F16/11)</f>
        <v>22.477522477522474</v>
      </c>
    </row>
    <row r="18" spans="1:6" x14ac:dyDescent="0.25">
      <c r="A18" s="43" t="s">
        <v>14</v>
      </c>
      <c r="B18" s="45">
        <f>SUM(B17/0.65)</f>
        <v>6.5934065934065931</v>
      </c>
      <c r="E18" s="36" t="s">
        <v>37</v>
      </c>
      <c r="F18" s="20">
        <f>SUM(F17/4)</f>
        <v>5.6193806193806184</v>
      </c>
    </row>
    <row r="19" spans="1:6" x14ac:dyDescent="0.25">
      <c r="A19" s="43" t="s">
        <v>15</v>
      </c>
      <c r="B19" s="45">
        <f>SUM(B18/0.8)</f>
        <v>8.2417582417582409</v>
      </c>
      <c r="E19" s="36"/>
      <c r="F19" s="20"/>
    </row>
    <row r="20" spans="1:6" ht="15.75" thickBot="1" x14ac:dyDescent="0.3">
      <c r="A20" s="46" t="s">
        <v>42</v>
      </c>
      <c r="B20" s="47">
        <f>SUM(B19/11)</f>
        <v>0.74925074925074919</v>
      </c>
      <c r="E20" s="37" t="s">
        <v>25</v>
      </c>
      <c r="F20" s="21"/>
    </row>
    <row r="22" spans="1:6" ht="29.25" customHeight="1" x14ac:dyDescent="0.25">
      <c r="A22" s="49" t="s">
        <v>44</v>
      </c>
      <c r="B22" s="50"/>
      <c r="C22" s="50"/>
      <c r="D22" s="50"/>
      <c r="E22" s="50" t="s">
        <v>38</v>
      </c>
    </row>
  </sheetData>
  <mergeCells count="1">
    <mergeCell ref="C1:E1"/>
  </mergeCells>
  <pageMargins left="0.7" right="0.7" top="0.75" bottom="0.75" header="0.3" footer="0.3"/>
  <pageSetup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E6C60-0503-4C3B-8FA9-76250F3560FC}">
  <sheetPr>
    <pageSetUpPr fitToPage="1"/>
  </sheetPr>
  <dimension ref="A1:F23"/>
  <sheetViews>
    <sheetView showGridLines="0" tabSelected="1" zoomScale="70" zoomScaleNormal="70" workbookViewId="0">
      <selection activeCell="A23" sqref="A23"/>
    </sheetView>
  </sheetViews>
  <sheetFormatPr defaultRowHeight="15" x14ac:dyDescent="0.25"/>
  <cols>
    <col min="1" max="1" width="65.5703125" bestFit="1" customWidth="1"/>
    <col min="2" max="2" width="12.42578125" bestFit="1" customWidth="1"/>
    <col min="3" max="3" width="18.5703125" bestFit="1" customWidth="1"/>
    <col min="4" max="4" width="39.140625" customWidth="1"/>
    <col min="5" max="5" width="70.140625" bestFit="1" customWidth="1"/>
    <col min="6" max="6" width="7.85546875" bestFit="1" customWidth="1"/>
  </cols>
  <sheetData>
    <row r="1" spans="1:6" ht="18.75" x14ac:dyDescent="0.3">
      <c r="A1" s="1" t="s">
        <v>16</v>
      </c>
      <c r="B1" s="1"/>
      <c r="C1" s="48" t="s">
        <v>43</v>
      </c>
      <c r="D1" s="48"/>
      <c r="E1" s="48"/>
    </row>
    <row r="2" spans="1:6" ht="19.5" thickBot="1" x14ac:dyDescent="0.35">
      <c r="A2" s="1" t="s">
        <v>17</v>
      </c>
      <c r="B2" s="1"/>
    </row>
    <row r="3" spans="1:6" ht="19.5" thickBot="1" x14ac:dyDescent="0.35">
      <c r="A3" s="7" t="s">
        <v>19</v>
      </c>
      <c r="B3" s="8"/>
      <c r="E3" s="33" t="s">
        <v>40</v>
      </c>
      <c r="F3" s="34"/>
    </row>
    <row r="4" spans="1:6" x14ac:dyDescent="0.25">
      <c r="A4" s="38" t="s">
        <v>0</v>
      </c>
      <c r="B4" s="39">
        <v>150000</v>
      </c>
      <c r="E4" s="35" t="s">
        <v>29</v>
      </c>
      <c r="F4" s="20">
        <f>SUM(F8*13)</f>
        <v>1532.1428571428571</v>
      </c>
    </row>
    <row r="5" spans="1:6" x14ac:dyDescent="0.25">
      <c r="A5" s="40" t="s">
        <v>1</v>
      </c>
      <c r="B5" s="41">
        <f>SUM(B4/0.03)</f>
        <v>5000000</v>
      </c>
      <c r="E5" s="36" t="s">
        <v>30</v>
      </c>
      <c r="F5" s="20">
        <f>SUM(F4/9)</f>
        <v>170.23809523809524</v>
      </c>
    </row>
    <row r="6" spans="1:6" x14ac:dyDescent="0.25">
      <c r="A6" s="40" t="s">
        <v>2</v>
      </c>
      <c r="B6" s="41">
        <f>SUM(B4*0.3)</f>
        <v>45000</v>
      </c>
      <c r="E6" s="36" t="s">
        <v>31</v>
      </c>
      <c r="F6" s="20">
        <f>SUM(F5/4)</f>
        <v>42.55952380952381</v>
      </c>
    </row>
    <row r="7" spans="1:6" x14ac:dyDescent="0.25">
      <c r="A7" s="40" t="s">
        <v>4</v>
      </c>
      <c r="B7" s="41">
        <f>SUM(B5*0.3)</f>
        <v>1500000</v>
      </c>
      <c r="E7" s="36"/>
      <c r="F7" s="20"/>
    </row>
    <row r="8" spans="1:6" x14ac:dyDescent="0.25">
      <c r="A8" s="38" t="s">
        <v>11</v>
      </c>
      <c r="B8" s="39">
        <v>350000</v>
      </c>
      <c r="E8" s="36" t="s">
        <v>28</v>
      </c>
      <c r="F8" s="20">
        <f>SUM(B11*11)</f>
        <v>117.85714285714285</v>
      </c>
    </row>
    <row r="9" spans="1:6" ht="15.75" thickBot="1" x14ac:dyDescent="0.3">
      <c r="A9" s="40" t="s">
        <v>13</v>
      </c>
      <c r="B9" s="42">
        <f>SUM(B7/B8)</f>
        <v>4.2857142857142856</v>
      </c>
      <c r="E9" s="36" t="s">
        <v>27</v>
      </c>
      <c r="F9" s="20">
        <f>SUM(F8/9)</f>
        <v>13.095238095238095</v>
      </c>
    </row>
    <row r="10" spans="1:6" x14ac:dyDescent="0.25">
      <c r="A10" s="40" t="s">
        <v>7</v>
      </c>
      <c r="B10" s="42">
        <f>SUM(B9/0.8)</f>
        <v>5.3571428571428568</v>
      </c>
      <c r="C10" s="22"/>
      <c r="D10" s="23"/>
      <c r="E10" s="36" t="s">
        <v>32</v>
      </c>
      <c r="F10" s="20">
        <f>SUM(F9/4)</f>
        <v>3.2738095238095237</v>
      </c>
    </row>
    <row r="11" spans="1:6" ht="15.75" x14ac:dyDescent="0.25">
      <c r="A11" s="40" t="s">
        <v>8</v>
      </c>
      <c r="B11" s="42">
        <f>SUM(B10*2)</f>
        <v>10.714285714285714</v>
      </c>
      <c r="C11" s="30" t="s">
        <v>20</v>
      </c>
      <c r="D11" s="28">
        <f>SUM(B4+0)</f>
        <v>150000</v>
      </c>
      <c r="E11" s="36"/>
      <c r="F11" s="20"/>
    </row>
    <row r="12" spans="1:6" ht="15.75" x14ac:dyDescent="0.25">
      <c r="A12" s="40" t="s">
        <v>9</v>
      </c>
      <c r="B12" s="42">
        <f>SUM(B11/9)</f>
        <v>1.1904761904761905</v>
      </c>
      <c r="C12" s="30" t="s">
        <v>21</v>
      </c>
      <c r="D12" s="28">
        <f>SUM(B5+0)</f>
        <v>5000000</v>
      </c>
      <c r="E12" s="36" t="s">
        <v>33</v>
      </c>
      <c r="F12" s="20">
        <f>SUM(F16*11)</f>
        <v>6346.1538461538448</v>
      </c>
    </row>
    <row r="13" spans="1:6" ht="15.75" x14ac:dyDescent="0.25">
      <c r="A13" s="19"/>
      <c r="B13" s="20" t="s">
        <v>10</v>
      </c>
      <c r="C13" s="30" t="s">
        <v>22</v>
      </c>
      <c r="D13" s="29">
        <f>SUM(B9+B17)</f>
        <v>14.285714285714285</v>
      </c>
      <c r="E13" s="36" t="s">
        <v>26</v>
      </c>
      <c r="F13" s="20">
        <f>SUM(F12/11)</f>
        <v>576.92307692307679</v>
      </c>
    </row>
    <row r="14" spans="1:6" ht="15.75" x14ac:dyDescent="0.25">
      <c r="A14" s="43" t="s">
        <v>3</v>
      </c>
      <c r="B14" s="44">
        <f>SUM(B4*0.7)</f>
        <v>105000</v>
      </c>
      <c r="C14" s="30" t="s">
        <v>23</v>
      </c>
      <c r="D14" s="28">
        <f>SUM(B8+0)</f>
        <v>350000</v>
      </c>
      <c r="E14" s="36" t="s">
        <v>34</v>
      </c>
      <c r="F14" s="20">
        <f>SUM(F13/4)</f>
        <v>144.2307692307692</v>
      </c>
    </row>
    <row r="15" spans="1:6" x14ac:dyDescent="0.25">
      <c r="A15" s="43" t="s">
        <v>5</v>
      </c>
      <c r="B15" s="44">
        <f>SUM(B5*0.7)</f>
        <v>3500000</v>
      </c>
      <c r="C15" s="24"/>
      <c r="D15" s="25"/>
      <c r="E15" s="36"/>
      <c r="F15" s="20"/>
    </row>
    <row r="16" spans="1:6" ht="15.75" thickBot="1" x14ac:dyDescent="0.3">
      <c r="A16" s="43" t="s">
        <v>6</v>
      </c>
      <c r="B16" s="44">
        <f>SUM(B8+0)</f>
        <v>350000</v>
      </c>
      <c r="C16" s="26"/>
      <c r="D16" s="27"/>
      <c r="E16" s="36" t="s">
        <v>35</v>
      </c>
      <c r="F16" s="20">
        <f>SUM(B19*30)</f>
        <v>576.92307692307679</v>
      </c>
    </row>
    <row r="17" spans="1:6" x14ac:dyDescent="0.25">
      <c r="A17" s="43" t="s">
        <v>12</v>
      </c>
      <c r="B17" s="45">
        <f>SUM(B15/B16)</f>
        <v>10</v>
      </c>
      <c r="E17" s="36" t="s">
        <v>36</v>
      </c>
      <c r="F17" s="20">
        <f>SUM(F16/11)</f>
        <v>52.447552447552432</v>
      </c>
    </row>
    <row r="18" spans="1:6" x14ac:dyDescent="0.25">
      <c r="A18" s="43" t="s">
        <v>14</v>
      </c>
      <c r="B18" s="45">
        <f>SUM(B17/0.65)</f>
        <v>15.384615384615383</v>
      </c>
      <c r="E18" s="36" t="s">
        <v>37</v>
      </c>
      <c r="F18" s="20">
        <f>SUM(F17/4)</f>
        <v>13.111888111888108</v>
      </c>
    </row>
    <row r="19" spans="1:6" x14ac:dyDescent="0.25">
      <c r="A19" s="43" t="s">
        <v>15</v>
      </c>
      <c r="B19" s="45">
        <f>SUM(B18/0.8)</f>
        <v>19.230769230769226</v>
      </c>
      <c r="E19" s="36"/>
      <c r="F19" s="20"/>
    </row>
    <row r="20" spans="1:6" ht="15.75" thickBot="1" x14ac:dyDescent="0.3">
      <c r="A20" s="46" t="s">
        <v>42</v>
      </c>
      <c r="B20" s="47">
        <f>SUM(B19/11)</f>
        <v>1.7482517482517479</v>
      </c>
      <c r="E20" s="37" t="s">
        <v>25</v>
      </c>
      <c r="F20" s="21"/>
    </row>
    <row r="23" spans="1:6" ht="29.25" customHeight="1" x14ac:dyDescent="0.25">
      <c r="A23" s="49" t="s">
        <v>44</v>
      </c>
      <c r="B23" s="51"/>
      <c r="C23" s="51"/>
      <c r="D23" s="51"/>
      <c r="E23" s="50" t="s">
        <v>38</v>
      </c>
    </row>
  </sheetData>
  <mergeCells count="1">
    <mergeCell ref="C1:E1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Economic Model Individual Agent</vt:lpstr>
      <vt:lpstr>Economic Model Lead List Agent</vt:lpstr>
      <vt:lpstr>Economic Model Lead Buyer Agent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</dc:creator>
  <cp:lastModifiedBy>Jul Morgan</cp:lastModifiedBy>
  <cp:lastPrinted>2018-10-09T07:51:56Z</cp:lastPrinted>
  <dcterms:created xsi:type="dcterms:W3CDTF">2018-08-26T21:36:52Z</dcterms:created>
  <dcterms:modified xsi:type="dcterms:W3CDTF">2019-01-17T21:26:37Z</dcterms:modified>
</cp:coreProperties>
</file>